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простий" sheetId="1" r:id="rId4"/>
    <sheet state="hidden" name="упр" sheetId="2" r:id="rId5"/>
    <sheet state="visible" name="Створено" sheetId="3" r:id="rId6"/>
    <sheet state="visible" name="Торгівля" sheetId="4" r:id="rId7"/>
    <sheet state="visible" name="Виробництво" sheetId="5" r:id="rId8"/>
    <sheet state="visible" name="Послуги" sheetId="6" r:id="rId9"/>
    <sheet state="visible" name="Пояснення" sheetId="7" r:id="rId10"/>
  </sheets>
  <definedNames/>
  <calcPr/>
  <extLst>
    <ext uri="GoogleSheetsCustomDataVersion1">
      <go:sheetsCustomData xmlns:go="http://customooxmlschemas.google.com/" r:id="rId11" roundtripDataSignature="AMtx7mj8tOibdpBrvpF9DqA6kMv6xtgB5w=="/>
    </ext>
  </extLst>
</workbook>
</file>

<file path=xl/sharedStrings.xml><?xml version="1.0" encoding="utf-8"?>
<sst xmlns="http://schemas.openxmlformats.org/spreadsheetml/2006/main" count="117" uniqueCount="59">
  <si>
    <t>жовтень</t>
  </si>
  <si>
    <t>листопад</t>
  </si>
  <si>
    <t>грудень</t>
  </si>
  <si>
    <t>Кешфлоу</t>
  </si>
  <si>
    <t>Документ створено за підтримки Consol Solutions</t>
  </si>
  <si>
    <t>Надхоження (від покупців)</t>
  </si>
  <si>
    <t>Управлінський P&amp;L</t>
  </si>
  <si>
    <t>Видатки (оплати постачальнику товарів)</t>
  </si>
  <si>
    <t>Результат (чистий рух грошей)</t>
  </si>
  <si>
    <t>Січень</t>
  </si>
  <si>
    <t>% прибутковості (Результат / Надходження)</t>
  </si>
  <si>
    <t>Лютий</t>
  </si>
  <si>
    <t>Березень</t>
  </si>
  <si>
    <t>Дохід від реалізації</t>
  </si>
  <si>
    <t>Змінні витрати:</t>
  </si>
  <si>
    <t>Пояснення</t>
  </si>
  <si>
    <t>Дохід від реалізації товарів</t>
  </si>
  <si>
    <t>P&amp;L</t>
  </si>
  <si>
    <t>Дохід (від відвантаження товарів)</t>
  </si>
  <si>
    <t>Витрати (собівартість відвантажених товарів)</t>
  </si>
  <si>
    <t>Результат (прибуток від продажу)</t>
  </si>
  <si>
    <t>собівартість реалізованих товарів</t>
  </si>
  <si>
    <t>% прибутковості (Результат / Дохід)</t>
  </si>
  <si>
    <t>нарахування бонусів відділу продажів</t>
  </si>
  <si>
    <t>бонуси - це змінний компонент зарплати, що залежить від обсягів реалізації</t>
  </si>
  <si>
    <t>витрати на доставку покупцям</t>
  </si>
  <si>
    <t>більше продаємо - більше доставляємо</t>
  </si>
  <si>
    <t>Маржинальний прибуток</t>
  </si>
  <si>
    <t>% маржинального прибутку</t>
  </si>
  <si>
    <t>Умовно-постійні витрати:</t>
  </si>
  <si>
    <t>нарахування зарплати</t>
  </si>
  <si>
    <t>частина, що відноситься до окладів та інших фіксованих платежів</t>
  </si>
  <si>
    <t>оренда</t>
  </si>
  <si>
    <t>охорона</t>
  </si>
  <si>
    <t>зв'язок</t>
  </si>
  <si>
    <t>Дохід від реалізації готової продукції</t>
  </si>
  <si>
    <t>інтернет</t>
  </si>
  <si>
    <t>знос основних засобів</t>
  </si>
  <si>
    <t>інші постійні</t>
  </si>
  <si>
    <t>Прибуток до оподаткування</t>
  </si>
  <si>
    <t>матеріальна складова собівартості реалізованої продукції</t>
  </si>
  <si>
    <t>Податок на прибуток</t>
  </si>
  <si>
    <t>сировина, енергоносії</t>
  </si>
  <si>
    <t>відрядна оплата праці, як складова собівартості реалізованої продукції</t>
  </si>
  <si>
    <t>Чистий прибуток</t>
  </si>
  <si>
    <t>оплата, що залежить від обсягу виробництва</t>
  </si>
  <si>
    <t>% чистого прибутку</t>
  </si>
  <si>
    <t>бонуси, як змінний компонент зарплати, що залежить від обсягів реалізації</t>
  </si>
  <si>
    <t>Постійні витрати:</t>
  </si>
  <si>
    <t>оренда приміщень</t>
  </si>
  <si>
    <t>нарахування зарплати адміністрації та окладів відділу збуту</t>
  </si>
  <si>
    <t>зарплата адмінперсоналу та збуту</t>
  </si>
  <si>
    <t>оренда виробничих та складських приміщень</t>
  </si>
  <si>
    <t>Дохід від реалізації послуг</t>
  </si>
  <si>
    <t>матеріальна складова собівартості наданих послуг</t>
  </si>
  <si>
    <t>в основному матеріали</t>
  </si>
  <si>
    <t>відрядна оплата праці</t>
  </si>
  <si>
    <t>единий податок 3 групи (5% від обороту)</t>
  </si>
  <si>
    <t>податки (ЄСВ,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</si>
</sst>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</font>
    <font>
      <sz val="11.0"/>
      <color theme="1"/>
      <name val="Calibri"/>
    </font>
    <font>
      <b/>
      <sz val="11.0"/>
      <color theme="1"/>
      <name val="Calibri"/>
    </font>
    <font>
      <u/>
      <sz val="11.0"/>
      <color theme="1"/>
      <name val="Calibri"/>
    </font>
    <font>
      <b/>
      <sz val="14.0"/>
    </font>
    <font>
      <i/>
      <sz val="11.0"/>
      <color theme="1"/>
      <name val="Calibri"/>
    </font>
    <font>
      <u/>
      <sz val="11.0"/>
      <color theme="1"/>
      <name val="Calibri"/>
    </font>
    <font>
      <color theme="1"/>
      <name val="Calibri"/>
    </font>
  </fonts>
  <fills count="2">
    <fill>
      <patternFill patternType="none"/>
    </fill>
    <fill>
      <patternFill patternType="lightGray"/>
    </fill>
  </fills>
  <borders count="6">
    <border/>
    <border>
      <left style="dotted">
        <color rgb="FF000000"/>
      </left>
      <right style="dotted">
        <color rgb="FF000000"/>
      </right>
      <top style="dotted">
        <color rgb="FF000000"/>
      </top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</border>
    <border>
      <left style="dotted">
        <color rgb="FF000000"/>
      </left>
      <right style="dotted">
        <color rgb="FF000000"/>
      </right>
      <top style="thin">
        <color rgb="FF000000"/>
      </top>
      <bottom style="double">
        <color rgb="FF000000"/>
      </bottom>
    </border>
    <border>
      <left style="dotted">
        <color rgb="FF000000"/>
      </left>
      <right style="dotted">
        <color rgb="FF000000"/>
      </right>
      <bottom style="dotted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3" xfId="0" applyFont="1" applyNumberFormat="1"/>
    <xf borderId="1" fillId="0" fontId="1" numFmtId="0" xfId="0" applyBorder="1" applyFont="1"/>
    <xf borderId="2" fillId="0" fontId="2" numFmtId="0" xfId="0" applyAlignment="1" applyBorder="1" applyFont="1">
      <alignment horizontal="center"/>
    </xf>
    <xf borderId="3" fillId="0" fontId="1" numFmtId="0" xfId="0" applyBorder="1" applyFont="1"/>
    <xf borderId="3" fillId="0" fontId="3" numFmtId="0" xfId="0" applyAlignment="1" applyBorder="1" applyFont="1">
      <alignment horizontal="center"/>
    </xf>
    <xf borderId="3" fillId="0" fontId="2" numFmtId="0" xfId="0" applyBorder="1" applyFont="1"/>
    <xf borderId="3" fillId="0" fontId="1" numFmtId="3" xfId="0" applyBorder="1" applyFont="1" applyNumberFormat="1"/>
    <xf borderId="0" fillId="0" fontId="2" numFmtId="0" xfId="0" applyFont="1"/>
    <xf borderId="3" fillId="0" fontId="1" numFmtId="0" xfId="0" applyAlignment="1" applyBorder="1" applyFont="1">
      <alignment horizontal="left"/>
    </xf>
    <xf borderId="2" fillId="0" fontId="2" numFmtId="0" xfId="0" applyBorder="1" applyFont="1"/>
    <xf borderId="3" fillId="0" fontId="2" numFmtId="0" xfId="0" applyAlignment="1" applyBorder="1" applyFont="1">
      <alignment horizontal="left"/>
    </xf>
    <xf borderId="0" fillId="0" fontId="4" numFmtId="0" xfId="0" applyAlignment="1" applyFont="1">
      <alignment readingOrder="0"/>
    </xf>
    <xf borderId="4" fillId="0" fontId="2" numFmtId="3" xfId="0" applyBorder="1" applyFont="1" applyNumberFormat="1"/>
    <xf borderId="2" fillId="0" fontId="2" numFmtId="3" xfId="0" applyAlignment="1" applyBorder="1" applyFont="1" applyNumberFormat="1">
      <alignment horizontal="center"/>
    </xf>
    <xf borderId="3" fillId="0" fontId="5" numFmtId="0" xfId="0" applyAlignment="1" applyBorder="1" applyFont="1">
      <alignment horizontal="left"/>
    </xf>
    <xf borderId="0" fillId="0" fontId="2" numFmtId="3" xfId="0" applyAlignment="1" applyFont="1" applyNumberFormat="1">
      <alignment horizontal="center"/>
    </xf>
    <xf borderId="0" fillId="0" fontId="1" numFmtId="0" xfId="0" applyFont="1"/>
    <xf borderId="3" fillId="0" fontId="5" numFmtId="9" xfId="0" applyBorder="1" applyFont="1" applyNumberFormat="1"/>
    <xf borderId="3" fillId="0" fontId="6" numFmtId="0" xfId="0" applyAlignment="1" applyBorder="1" applyFont="1">
      <alignment horizontal="left"/>
    </xf>
    <xf borderId="3" fillId="0" fontId="5" numFmtId="3" xfId="0" applyBorder="1" applyFont="1" applyNumberFormat="1"/>
    <xf borderId="5" fillId="0" fontId="5" numFmtId="0" xfId="0" applyAlignment="1" applyBorder="1" applyFont="1">
      <alignment horizontal="left"/>
    </xf>
    <xf borderId="5" fillId="0" fontId="5" numFmtId="9" xfId="0" applyBorder="1" applyFont="1" applyNumberFormat="1"/>
    <xf borderId="0" fillId="0" fontId="7" numFmtId="0" xfId="0" applyFont="1"/>
    <xf borderId="3" fillId="0" fontId="1" numFmtId="9" xfId="0" applyBorder="1" applyFont="1" applyNumberFormat="1"/>
    <xf borderId="5" fillId="0" fontId="1" numFmtId="0" xfId="0" applyAlignment="1" applyBorder="1" applyFont="1">
      <alignment horizontal="left"/>
    </xf>
    <xf borderId="5" fillId="0" fontId="1" numFmtId="9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0</xdr:colOff>
      <xdr:row>8</xdr:row>
      <xdr:rowOff>0</xdr:rowOff>
    </xdr:from>
    <xdr:ext cx="3133725" cy="6762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0</xdr:row>
      <xdr:rowOff>19050</xdr:rowOff>
    </xdr:from>
    <xdr:ext cx="4543425" cy="2981325"/>
    <xdr:sp>
      <xdr:nvSpPr>
        <xdr:cNvPr id="3" name="Shape 3"/>
        <xdr:cNvSpPr txBox="1"/>
      </xdr:nvSpPr>
      <xdr:spPr>
        <a:xfrm>
          <a:off x="3079050" y="2294100"/>
          <a:ext cx="4533900" cy="2971800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В наведених</a:t>
          </a: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звітах Маржинальний прибуток навмисно дає однаковий % маржинальної прибутковості від Доходу, або продемонструвати різницю із % чистої прибутковості, через вплив умовно-постійних витрат.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У реальності, % Маржинального прибутку може коливатись за рахунок зміни продуктового міксу, зміни ціни покупних товарів або сировини і т.д. Постійні і умовно-постійні витрати також можуть коливатись від періоду к періоду.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7.63"/>
    <col customWidth="1" min="2" max="2" width="38.25"/>
    <col customWidth="1" min="3" max="5" width="8.38"/>
    <col customWidth="1" min="6" max="26" width="7.63"/>
  </cols>
  <sheetData>
    <row r="1" ht="14.25" customHeight="1"/>
    <row r="2" ht="14.25" customHeight="1">
      <c r="B2" s="2"/>
      <c r="C2" s="3" t="s">
        <v>0</v>
      </c>
      <c r="D2" s="3" t="s">
        <v>1</v>
      </c>
      <c r="E2" s="3" t="s">
        <v>2</v>
      </c>
    </row>
    <row r="3" ht="3.0" customHeight="1">
      <c r="B3" s="4"/>
      <c r="C3" s="5"/>
      <c r="D3" s="5"/>
      <c r="E3" s="5"/>
    </row>
    <row r="4" ht="14.25" customHeight="1">
      <c r="B4" s="6" t="s">
        <v>3</v>
      </c>
      <c r="C4" s="7"/>
      <c r="D4" s="7"/>
      <c r="E4" s="7"/>
    </row>
    <row r="5" ht="14.25" customHeight="1">
      <c r="B5" s="9" t="s">
        <v>5</v>
      </c>
      <c r="C5" s="7">
        <v>1500.0</v>
      </c>
      <c r="D5" s="7">
        <v>700.0</v>
      </c>
      <c r="E5" s="7">
        <v>1100.0</v>
      </c>
    </row>
    <row r="6" ht="14.25" customHeight="1">
      <c r="B6" s="9" t="s">
        <v>7</v>
      </c>
      <c r="C6" s="7">
        <v>-360.0</v>
      </c>
      <c r="D6" s="7">
        <v>-1030.0</v>
      </c>
      <c r="E6" s="7">
        <v>-1000.0</v>
      </c>
    </row>
    <row r="7" ht="14.25" customHeight="1">
      <c r="B7" s="11" t="s">
        <v>8</v>
      </c>
      <c r="C7" s="13">
        <f t="shared" ref="C7:E7" si="1">SUM(C5:C6)</f>
        <v>1140</v>
      </c>
      <c r="D7" s="13">
        <f t="shared" si="1"/>
        <v>-330</v>
      </c>
      <c r="E7" s="13">
        <f t="shared" si="1"/>
        <v>100</v>
      </c>
    </row>
    <row r="8" ht="14.25" customHeight="1">
      <c r="B8" s="15" t="s">
        <v>10</v>
      </c>
      <c r="C8" s="18">
        <f t="shared" ref="C8:E8" si="2">C7/C5</f>
        <v>0.76</v>
      </c>
      <c r="D8" s="18">
        <f t="shared" si="2"/>
        <v>-0.4714285714</v>
      </c>
      <c r="E8" s="18">
        <f t="shared" si="2"/>
        <v>0.09090909091</v>
      </c>
    </row>
    <row r="9" ht="6.0" customHeight="1">
      <c r="B9" s="4"/>
      <c r="C9" s="7"/>
      <c r="D9" s="7"/>
      <c r="E9" s="7"/>
    </row>
    <row r="10" ht="6.0" customHeight="1">
      <c r="B10" s="4"/>
      <c r="C10" s="7"/>
      <c r="D10" s="7"/>
      <c r="E10" s="7"/>
    </row>
    <row r="11" ht="14.25" customHeight="1">
      <c r="B11" s="6" t="s">
        <v>17</v>
      </c>
      <c r="C11" s="7"/>
      <c r="D11" s="7"/>
      <c r="E11" s="7"/>
    </row>
    <row r="12" ht="14.25" customHeight="1">
      <c r="B12" s="9" t="s">
        <v>18</v>
      </c>
      <c r="C12" s="7">
        <v>950.0</v>
      </c>
      <c r="D12" s="7">
        <v>1400.0</v>
      </c>
      <c r="E12" s="7">
        <v>1100.0</v>
      </c>
    </row>
    <row r="13" ht="14.25" customHeight="1">
      <c r="B13" s="9" t="s">
        <v>19</v>
      </c>
      <c r="C13" s="7">
        <f t="shared" ref="C13:E13" si="3">-ROUND(C12*(1-C17/100),-1)</f>
        <v>-670</v>
      </c>
      <c r="D13" s="7">
        <f t="shared" si="3"/>
        <v>-950</v>
      </c>
      <c r="E13" s="7">
        <f t="shared" si="3"/>
        <v>-730</v>
      </c>
    </row>
    <row r="14" ht="14.25" customHeight="1">
      <c r="B14" s="11" t="s">
        <v>20</v>
      </c>
      <c r="C14" s="13">
        <f t="shared" ref="C14:E14" si="4">SUM(C12:C13)</f>
        <v>280</v>
      </c>
      <c r="D14" s="13">
        <f t="shared" si="4"/>
        <v>450</v>
      </c>
      <c r="E14" s="13">
        <f t="shared" si="4"/>
        <v>370</v>
      </c>
    </row>
    <row r="15" ht="14.25" customHeight="1">
      <c r="B15" s="21" t="s">
        <v>22</v>
      </c>
      <c r="C15" s="22">
        <f t="shared" ref="C15:E15" si="5">C14/C12</f>
        <v>0.2947368421</v>
      </c>
      <c r="D15" s="22">
        <f t="shared" si="5"/>
        <v>0.3214285714</v>
      </c>
      <c r="E15" s="22">
        <f t="shared" si="5"/>
        <v>0.3363636364</v>
      </c>
    </row>
    <row r="16" ht="14.25" customHeight="1"/>
    <row r="17" ht="14.25" customHeight="1">
      <c r="C17" s="23">
        <v>30.0</v>
      </c>
      <c r="D17" s="23">
        <v>32.0</v>
      </c>
      <c r="E17" s="23">
        <v>34.0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7.63"/>
    <col customWidth="1" min="2" max="2" width="1.0"/>
    <col customWidth="1" min="3" max="3" width="31.38"/>
    <col customWidth="1" min="4" max="6" width="8.38"/>
    <col customWidth="1" min="7" max="26" width="7.63"/>
  </cols>
  <sheetData>
    <row r="1" ht="14.25" customHeight="1"/>
    <row r="2" ht="6.0" customHeight="1">
      <c r="D2" s="1"/>
      <c r="E2" s="1"/>
      <c r="F2" s="1"/>
    </row>
    <row r="3" ht="14.25" customHeight="1">
      <c r="C3" s="8"/>
      <c r="D3" s="1"/>
      <c r="E3" s="1"/>
      <c r="F3" s="1"/>
    </row>
    <row r="4" ht="14.25" customHeight="1">
      <c r="C4" s="10" t="s">
        <v>6</v>
      </c>
      <c r="D4" s="14" t="s">
        <v>9</v>
      </c>
      <c r="E4" s="14" t="s">
        <v>11</v>
      </c>
      <c r="F4" s="14" t="s">
        <v>12</v>
      </c>
    </row>
    <row r="5" ht="6.0" customHeight="1">
      <c r="C5" s="9"/>
      <c r="D5" s="7"/>
      <c r="E5" s="7"/>
      <c r="F5" s="7"/>
    </row>
    <row r="6" ht="14.25" customHeight="1">
      <c r="C6" s="9" t="s">
        <v>13</v>
      </c>
      <c r="D6" s="7">
        <v>1000.0</v>
      </c>
      <c r="E6" s="7">
        <v>2000.0</v>
      </c>
      <c r="F6" s="7">
        <v>3000.0</v>
      </c>
    </row>
    <row r="7" ht="14.25" customHeight="1">
      <c r="C7" s="19" t="s">
        <v>14</v>
      </c>
      <c r="D7" s="7"/>
      <c r="E7" s="7"/>
      <c r="F7" s="7"/>
    </row>
    <row r="8" ht="14.25" customHeight="1">
      <c r="C8" s="15" t="s">
        <v>21</v>
      </c>
      <c r="D8" s="20">
        <f t="shared" ref="D8:F8" si="1">-D6*60%</f>
        <v>-600</v>
      </c>
      <c r="E8" s="20">
        <f t="shared" si="1"/>
        <v>-1200</v>
      </c>
      <c r="F8" s="20">
        <f t="shared" si="1"/>
        <v>-1800</v>
      </c>
    </row>
    <row r="9" ht="14.25" customHeight="1">
      <c r="C9" s="15" t="s">
        <v>25</v>
      </c>
      <c r="D9" s="20">
        <f t="shared" ref="D9:F9" si="2">-D6*15%</f>
        <v>-150</v>
      </c>
      <c r="E9" s="20">
        <f t="shared" si="2"/>
        <v>-300</v>
      </c>
      <c r="F9" s="20">
        <f t="shared" si="2"/>
        <v>-450</v>
      </c>
    </row>
    <row r="10" ht="14.25" customHeight="1">
      <c r="C10" s="11" t="s">
        <v>27</v>
      </c>
      <c r="D10" s="13">
        <f t="shared" ref="D10:F10" si="3">SUM(D6:D9)</f>
        <v>250</v>
      </c>
      <c r="E10" s="13">
        <f t="shared" si="3"/>
        <v>500</v>
      </c>
      <c r="F10" s="13">
        <f t="shared" si="3"/>
        <v>750</v>
      </c>
    </row>
    <row r="11" ht="14.25" customHeight="1">
      <c r="C11" s="9" t="s">
        <v>28</v>
      </c>
      <c r="D11" s="24">
        <f t="shared" ref="D11:F11" si="4">D10/D6</f>
        <v>0.25</v>
      </c>
      <c r="E11" s="24">
        <f t="shared" si="4"/>
        <v>0.25</v>
      </c>
      <c r="F11" s="24">
        <f t="shared" si="4"/>
        <v>0.25</v>
      </c>
    </row>
    <row r="12" ht="6.0" customHeight="1">
      <c r="C12" s="9"/>
      <c r="D12" s="7"/>
      <c r="E12" s="7"/>
      <c r="F12" s="7"/>
    </row>
    <row r="13" ht="14.25" customHeight="1">
      <c r="C13" s="19" t="s">
        <v>48</v>
      </c>
      <c r="D13" s="7"/>
      <c r="E13" s="7"/>
      <c r="F13" s="7"/>
    </row>
    <row r="14" ht="14.25" customHeight="1">
      <c r="C14" s="15" t="s">
        <v>49</v>
      </c>
      <c r="D14" s="7">
        <v>-230.0</v>
      </c>
      <c r="E14" s="7">
        <v>-230.0</v>
      </c>
      <c r="F14" s="7">
        <v>-230.0</v>
      </c>
    </row>
    <row r="15" ht="14.25" customHeight="1">
      <c r="C15" s="15" t="s">
        <v>51</v>
      </c>
      <c r="D15" s="7">
        <v>-170.0</v>
      </c>
      <c r="E15" s="7">
        <v>-170.0</v>
      </c>
      <c r="F15" s="7">
        <v>-170.0</v>
      </c>
    </row>
    <row r="16" ht="14.25" customHeight="1">
      <c r="C16" s="15" t="s">
        <v>38</v>
      </c>
      <c r="D16" s="7">
        <v>-80.0</v>
      </c>
      <c r="E16" s="7">
        <v>-80.0</v>
      </c>
      <c r="F16" s="7">
        <v>-80.0</v>
      </c>
    </row>
    <row r="17" ht="14.25" customHeight="1">
      <c r="C17" s="11" t="s">
        <v>44</v>
      </c>
      <c r="D17" s="13">
        <f t="shared" ref="D17:F17" si="5">SUM(D10,D14:D16)</f>
        <v>-230</v>
      </c>
      <c r="E17" s="13">
        <f t="shared" si="5"/>
        <v>20</v>
      </c>
      <c r="F17" s="13">
        <f t="shared" si="5"/>
        <v>270</v>
      </c>
    </row>
    <row r="18" ht="14.25" customHeight="1">
      <c r="C18" s="25" t="s">
        <v>46</v>
      </c>
      <c r="D18" s="26">
        <f t="shared" ref="D18:F18" si="6">D17/D6</f>
        <v>-0.23</v>
      </c>
      <c r="E18" s="26">
        <f t="shared" si="6"/>
        <v>0.01</v>
      </c>
      <c r="F18" s="26">
        <f t="shared" si="6"/>
        <v>0.09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2">
      <c r="B2" s="12" t="s">
        <v>4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.0"/>
    <col customWidth="1" min="2" max="2" width="31.25"/>
    <col customWidth="1" min="3" max="5" width="8.38"/>
    <col customWidth="1" min="6" max="6" width="59.25"/>
    <col customWidth="1" min="7" max="26" width="7.63"/>
  </cols>
  <sheetData>
    <row r="1" ht="5.25" customHeight="1"/>
    <row r="2" ht="14.25" customHeight="1">
      <c r="B2" s="10" t="s">
        <v>6</v>
      </c>
      <c r="C2" s="14" t="s">
        <v>9</v>
      </c>
      <c r="D2" s="14" t="s">
        <v>11</v>
      </c>
      <c r="E2" s="14" t="s">
        <v>12</v>
      </c>
      <c r="F2" s="16" t="s">
        <v>15</v>
      </c>
    </row>
    <row r="3" ht="6.0" customHeight="1">
      <c r="B3" s="9"/>
      <c r="C3" s="7"/>
      <c r="D3" s="7"/>
      <c r="E3" s="7"/>
    </row>
    <row r="4" ht="14.25" customHeight="1">
      <c r="A4" s="17"/>
      <c r="B4" s="9" t="s">
        <v>16</v>
      </c>
      <c r="C4" s="7">
        <v>3000.0</v>
      </c>
      <c r="D4" s="7">
        <f>$C$4*1.3</f>
        <v>3900</v>
      </c>
      <c r="E4" s="7">
        <f>$C$4*1.6</f>
        <v>4800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ht="14.25" customHeight="1">
      <c r="A5" s="17"/>
      <c r="B5" s="19" t="s">
        <v>14</v>
      </c>
      <c r="C5" s="7"/>
      <c r="D5" s="7"/>
      <c r="E5" s="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ht="14.25" customHeight="1">
      <c r="A6" s="17"/>
      <c r="B6" s="15" t="s">
        <v>21</v>
      </c>
      <c r="C6" s="20">
        <f t="shared" ref="C6:E6" si="1">-C4*50%</f>
        <v>-1500</v>
      </c>
      <c r="D6" s="20">
        <f t="shared" si="1"/>
        <v>-1950</v>
      </c>
      <c r="E6" s="20">
        <f t="shared" si="1"/>
        <v>-2400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ht="14.25" customHeight="1">
      <c r="A7" s="17"/>
      <c r="B7" s="15" t="s">
        <v>23</v>
      </c>
      <c r="C7" s="20">
        <f t="shared" ref="C7:E7" si="2">-C4*10%</f>
        <v>-300</v>
      </c>
      <c r="D7" s="20">
        <f t="shared" si="2"/>
        <v>-390</v>
      </c>
      <c r="E7" s="20">
        <f t="shared" si="2"/>
        <v>-480</v>
      </c>
      <c r="F7" s="17" t="s">
        <v>24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ht="14.25" customHeight="1">
      <c r="A8" s="17"/>
      <c r="B8" s="15" t="s">
        <v>25</v>
      </c>
      <c r="C8" s="20">
        <f t="shared" ref="C8:E8" si="3">-C4*15%</f>
        <v>-450</v>
      </c>
      <c r="D8" s="20">
        <f t="shared" si="3"/>
        <v>-585</v>
      </c>
      <c r="E8" s="20">
        <f t="shared" si="3"/>
        <v>-720</v>
      </c>
      <c r="F8" s="17" t="s">
        <v>26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ht="14.25" customHeight="1">
      <c r="A9" s="17"/>
      <c r="B9" s="11" t="s">
        <v>27</v>
      </c>
      <c r="C9" s="13">
        <f t="shared" ref="C9:E9" si="4">SUM(C4:C8)</f>
        <v>750</v>
      </c>
      <c r="D9" s="13">
        <f t="shared" si="4"/>
        <v>975</v>
      </c>
      <c r="E9" s="13">
        <f t="shared" si="4"/>
        <v>1200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ht="14.25" customHeight="1">
      <c r="A10" s="17"/>
      <c r="B10" s="9" t="s">
        <v>28</v>
      </c>
      <c r="C10" s="24">
        <f t="shared" ref="C10:E10" si="5">C9/C4</f>
        <v>0.25</v>
      </c>
      <c r="D10" s="24">
        <f t="shared" si="5"/>
        <v>0.25</v>
      </c>
      <c r="E10" s="24">
        <f t="shared" si="5"/>
        <v>0.25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ht="6.0" customHeight="1">
      <c r="B11" s="9"/>
      <c r="C11" s="7"/>
      <c r="D11" s="7"/>
      <c r="E11" s="7"/>
    </row>
    <row r="12" ht="14.25" customHeight="1">
      <c r="B12" s="19" t="s">
        <v>29</v>
      </c>
      <c r="C12" s="7"/>
      <c r="D12" s="7"/>
      <c r="E12" s="7"/>
    </row>
    <row r="13" ht="14.25" customHeight="1">
      <c r="B13" s="15" t="s">
        <v>30</v>
      </c>
      <c r="C13" s="7">
        <v>-400.0</v>
      </c>
      <c r="D13" s="7">
        <v>-403.0</v>
      </c>
      <c r="E13" s="7">
        <v>-395.0</v>
      </c>
      <c r="F13" s="23" t="s">
        <v>31</v>
      </c>
    </row>
    <row r="14" ht="14.25" customHeight="1">
      <c r="B14" s="15" t="s">
        <v>32</v>
      </c>
      <c r="C14" s="7">
        <v>-170.0</v>
      </c>
      <c r="D14" s="7">
        <v>-170.0</v>
      </c>
      <c r="E14" s="7">
        <v>-170.0</v>
      </c>
    </row>
    <row r="15" ht="14.25" customHeight="1">
      <c r="B15" s="15" t="s">
        <v>33</v>
      </c>
      <c r="C15" s="7">
        <v>-20.0</v>
      </c>
      <c r="D15" s="7">
        <v>-20.0</v>
      </c>
      <c r="E15" s="7">
        <v>-20.0</v>
      </c>
    </row>
    <row r="16" ht="14.25" customHeight="1">
      <c r="B16" s="15" t="s">
        <v>34</v>
      </c>
      <c r="C16" s="7">
        <v>-15.0</v>
      </c>
      <c r="D16" s="7">
        <v>-14.0</v>
      </c>
      <c r="E16" s="7">
        <v>-16.0</v>
      </c>
    </row>
    <row r="17" ht="14.25" customHeight="1">
      <c r="B17" s="15" t="s">
        <v>36</v>
      </c>
      <c r="C17" s="7">
        <v>-12.0</v>
      </c>
      <c r="D17" s="7">
        <v>-13.0</v>
      </c>
      <c r="E17" s="7">
        <v>-11.0</v>
      </c>
    </row>
    <row r="18" ht="14.25" customHeight="1">
      <c r="B18" s="15" t="s">
        <v>37</v>
      </c>
      <c r="C18" s="7">
        <v>-10.0</v>
      </c>
      <c r="D18" s="7">
        <v>-10.0</v>
      </c>
      <c r="E18" s="7">
        <v>-10.0</v>
      </c>
    </row>
    <row r="19" ht="14.25" customHeight="1">
      <c r="B19" s="15" t="s">
        <v>38</v>
      </c>
      <c r="C19" s="7">
        <v>-80.0</v>
      </c>
      <c r="D19" s="7">
        <v>-80.0</v>
      </c>
      <c r="E19" s="7">
        <v>-80.0</v>
      </c>
    </row>
    <row r="20" ht="14.25" customHeight="1">
      <c r="B20" s="11" t="s">
        <v>39</v>
      </c>
      <c r="C20" s="13">
        <f t="shared" ref="C20:E20" si="6">SUM(C9,C13:C19)</f>
        <v>43</v>
      </c>
      <c r="D20" s="13">
        <f t="shared" si="6"/>
        <v>265</v>
      </c>
      <c r="E20" s="13">
        <f t="shared" si="6"/>
        <v>498</v>
      </c>
    </row>
    <row r="21" ht="14.25" customHeight="1">
      <c r="B21" s="9" t="s">
        <v>41</v>
      </c>
      <c r="C21" s="7">
        <f t="shared" ref="C21:E21" si="7">-C20*19%</f>
        <v>-8.17</v>
      </c>
      <c r="D21" s="7">
        <f t="shared" si="7"/>
        <v>-50.35</v>
      </c>
      <c r="E21" s="7">
        <f t="shared" si="7"/>
        <v>-94.62</v>
      </c>
    </row>
    <row r="22" ht="14.25" customHeight="1">
      <c r="B22" s="11" t="s">
        <v>44</v>
      </c>
      <c r="C22" s="13">
        <f t="shared" ref="C22:E22" si="8">SUM(C20:C21)</f>
        <v>34.83</v>
      </c>
      <c r="D22" s="13">
        <f t="shared" si="8"/>
        <v>214.65</v>
      </c>
      <c r="E22" s="13">
        <f t="shared" si="8"/>
        <v>403.38</v>
      </c>
    </row>
    <row r="23" ht="14.25" customHeight="1">
      <c r="B23" s="25" t="s">
        <v>46</v>
      </c>
      <c r="C23" s="26">
        <f t="shared" ref="C23:E23" si="9">C22/C4</f>
        <v>0.01161</v>
      </c>
      <c r="D23" s="26">
        <f t="shared" si="9"/>
        <v>0.05503846154</v>
      </c>
      <c r="E23" s="26">
        <f t="shared" si="9"/>
        <v>0.0840375</v>
      </c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.0"/>
    <col customWidth="1" min="2" max="2" width="59.5"/>
    <col customWidth="1" min="3" max="5" width="8.38"/>
    <col customWidth="1" min="6" max="6" width="59.25"/>
    <col customWidth="1" min="7" max="26" width="7.63"/>
  </cols>
  <sheetData>
    <row r="1" ht="5.25" customHeight="1"/>
    <row r="2" ht="14.25" customHeight="1">
      <c r="B2" s="10" t="s">
        <v>6</v>
      </c>
      <c r="C2" s="14" t="s">
        <v>9</v>
      </c>
      <c r="D2" s="14" t="s">
        <v>11</v>
      </c>
      <c r="E2" s="14" t="s">
        <v>12</v>
      </c>
      <c r="F2" s="16" t="s">
        <v>15</v>
      </c>
    </row>
    <row r="3" ht="6.0" customHeight="1">
      <c r="B3" s="9"/>
      <c r="C3" s="7"/>
      <c r="D3" s="7"/>
      <c r="E3" s="7"/>
    </row>
    <row r="4" ht="14.25" customHeight="1">
      <c r="A4" s="17"/>
      <c r="B4" s="9" t="s">
        <v>35</v>
      </c>
      <c r="C4" s="7">
        <v>7000.0</v>
      </c>
      <c r="D4" s="7">
        <f>$C$4*1.4</f>
        <v>9800</v>
      </c>
      <c r="E4" s="7">
        <f>$C$4*1.8</f>
        <v>12600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ht="14.25" customHeight="1">
      <c r="A5" s="17"/>
      <c r="B5" s="19" t="s">
        <v>14</v>
      </c>
      <c r="C5" s="7"/>
      <c r="D5" s="7"/>
      <c r="E5" s="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ht="14.25" customHeight="1">
      <c r="A6" s="17"/>
      <c r="B6" s="15" t="s">
        <v>40</v>
      </c>
      <c r="C6" s="20">
        <f t="shared" ref="C6:E6" si="1">-C4*50%</f>
        <v>-3500</v>
      </c>
      <c r="D6" s="20">
        <f t="shared" si="1"/>
        <v>-4900</v>
      </c>
      <c r="E6" s="20">
        <f t="shared" si="1"/>
        <v>-6300</v>
      </c>
      <c r="F6" s="17" t="s">
        <v>42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ht="14.25" customHeight="1">
      <c r="A7" s="17"/>
      <c r="B7" s="15" t="s">
        <v>43</v>
      </c>
      <c r="C7" s="20">
        <f t="shared" ref="C7:E7" si="2">C6*30%</f>
        <v>-1050</v>
      </c>
      <c r="D7" s="20">
        <f t="shared" si="2"/>
        <v>-1470</v>
      </c>
      <c r="E7" s="20">
        <f t="shared" si="2"/>
        <v>-1890</v>
      </c>
      <c r="F7" s="17" t="s">
        <v>45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ht="14.25" customHeight="1">
      <c r="A8" s="17"/>
      <c r="B8" s="15" t="s">
        <v>23</v>
      </c>
      <c r="C8" s="20">
        <f t="shared" ref="C8:E8" si="3">-C4*10%</f>
        <v>-700</v>
      </c>
      <c r="D8" s="20">
        <f t="shared" si="3"/>
        <v>-980</v>
      </c>
      <c r="E8" s="20">
        <f t="shared" si="3"/>
        <v>-1260</v>
      </c>
      <c r="F8" s="17" t="s">
        <v>47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ht="14.25" customHeight="1">
      <c r="A9" s="17"/>
      <c r="B9" s="15" t="s">
        <v>25</v>
      </c>
      <c r="C9" s="20">
        <f t="shared" ref="C9:E9" si="4">-C4*15%</f>
        <v>-1050</v>
      </c>
      <c r="D9" s="20">
        <f t="shared" si="4"/>
        <v>-1470</v>
      </c>
      <c r="E9" s="20">
        <f t="shared" si="4"/>
        <v>-1890</v>
      </c>
      <c r="F9" s="17" t="s">
        <v>26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ht="14.25" customHeight="1">
      <c r="A10" s="17"/>
      <c r="B10" s="11" t="s">
        <v>27</v>
      </c>
      <c r="C10" s="13">
        <f t="shared" ref="C10:E10" si="5">SUM(C4:C9)</f>
        <v>700</v>
      </c>
      <c r="D10" s="13">
        <f t="shared" si="5"/>
        <v>980</v>
      </c>
      <c r="E10" s="13">
        <f t="shared" si="5"/>
        <v>1260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ht="14.25" customHeight="1">
      <c r="A11" s="17"/>
      <c r="B11" s="9" t="s">
        <v>28</v>
      </c>
      <c r="C11" s="24">
        <f t="shared" ref="C11:E11" si="6">C10/C4</f>
        <v>0.1</v>
      </c>
      <c r="D11" s="24">
        <f t="shared" si="6"/>
        <v>0.1</v>
      </c>
      <c r="E11" s="24">
        <f t="shared" si="6"/>
        <v>0.1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6.0" customHeight="1">
      <c r="B12" s="9"/>
      <c r="C12" s="7"/>
      <c r="D12" s="7"/>
      <c r="E12" s="7"/>
    </row>
    <row r="13" ht="14.25" customHeight="1">
      <c r="B13" s="19" t="s">
        <v>29</v>
      </c>
      <c r="C13" s="7"/>
      <c r="D13" s="7"/>
      <c r="E13" s="7"/>
    </row>
    <row r="14" ht="14.25" customHeight="1">
      <c r="B14" s="15" t="s">
        <v>50</v>
      </c>
      <c r="C14" s="7">
        <v>-400.0</v>
      </c>
      <c r="D14" s="7">
        <v>-403.0</v>
      </c>
      <c r="E14" s="7">
        <v>-395.0</v>
      </c>
      <c r="F14" s="23" t="s">
        <v>31</v>
      </c>
    </row>
    <row r="15" ht="14.25" customHeight="1">
      <c r="B15" s="15" t="s">
        <v>52</v>
      </c>
      <c r="C15" s="7">
        <v>-170.0</v>
      </c>
      <c r="D15" s="7">
        <v>-170.0</v>
      </c>
      <c r="E15" s="7">
        <v>-170.0</v>
      </c>
    </row>
    <row r="16" ht="14.25" customHeight="1">
      <c r="B16" s="15" t="s">
        <v>33</v>
      </c>
      <c r="C16" s="7">
        <v>-20.0</v>
      </c>
      <c r="D16" s="7">
        <v>-20.0</v>
      </c>
      <c r="E16" s="7">
        <v>-20.0</v>
      </c>
    </row>
    <row r="17" ht="14.25" customHeight="1">
      <c r="B17" s="15" t="s">
        <v>34</v>
      </c>
      <c r="C17" s="7">
        <v>-15.0</v>
      </c>
      <c r="D17" s="7">
        <v>-14.0</v>
      </c>
      <c r="E17" s="7">
        <v>-16.0</v>
      </c>
    </row>
    <row r="18" ht="14.25" customHeight="1">
      <c r="B18" s="15" t="s">
        <v>36</v>
      </c>
      <c r="C18" s="7">
        <v>-12.0</v>
      </c>
      <c r="D18" s="7">
        <v>-13.0</v>
      </c>
      <c r="E18" s="7">
        <v>-11.0</v>
      </c>
    </row>
    <row r="19" ht="14.25" customHeight="1">
      <c r="B19" s="15" t="s">
        <v>37</v>
      </c>
      <c r="C19" s="7">
        <v>-75.0</v>
      </c>
      <c r="D19" s="7">
        <v>-75.0</v>
      </c>
      <c r="E19" s="7">
        <v>-75.0</v>
      </c>
    </row>
    <row r="20" ht="14.25" customHeight="1">
      <c r="B20" s="15" t="s">
        <v>38</v>
      </c>
      <c r="C20" s="7">
        <v>-80.0</v>
      </c>
      <c r="D20" s="7">
        <v>-80.0</v>
      </c>
      <c r="E20" s="7">
        <v>-80.0</v>
      </c>
    </row>
    <row r="21" ht="14.25" customHeight="1">
      <c r="B21" s="11" t="s">
        <v>39</v>
      </c>
      <c r="C21" s="13">
        <f t="shared" ref="C21:E21" si="7">SUM(C10,C14:C20)</f>
        <v>-72</v>
      </c>
      <c r="D21" s="13">
        <f t="shared" si="7"/>
        <v>205</v>
      </c>
      <c r="E21" s="13">
        <f t="shared" si="7"/>
        <v>493</v>
      </c>
    </row>
    <row r="22" ht="14.25" customHeight="1">
      <c r="B22" s="9" t="s">
        <v>41</v>
      </c>
      <c r="C22" s="7">
        <f t="shared" ref="C22:E22" si="8">-C21*19%</f>
        <v>13.68</v>
      </c>
      <c r="D22" s="7">
        <f t="shared" si="8"/>
        <v>-38.95</v>
      </c>
      <c r="E22" s="7">
        <f t="shared" si="8"/>
        <v>-93.67</v>
      </c>
    </row>
    <row r="23" ht="14.25" customHeight="1">
      <c r="B23" s="11" t="s">
        <v>44</v>
      </c>
      <c r="C23" s="13">
        <f t="shared" ref="C23:E23" si="9">SUM(C21:C22)</f>
        <v>-58.32</v>
      </c>
      <c r="D23" s="13">
        <f t="shared" si="9"/>
        <v>166.05</v>
      </c>
      <c r="E23" s="13">
        <f t="shared" si="9"/>
        <v>399.33</v>
      </c>
    </row>
    <row r="24" ht="14.25" customHeight="1">
      <c r="B24" s="25" t="s">
        <v>46</v>
      </c>
      <c r="C24" s="26">
        <f t="shared" ref="C24:E24" si="10">C23/C4</f>
        <v>-0.008331428571</v>
      </c>
      <c r="D24" s="26">
        <f t="shared" si="10"/>
        <v>0.01694387755</v>
      </c>
      <c r="E24" s="26">
        <f t="shared" si="10"/>
        <v>0.03169285714</v>
      </c>
    </row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.0"/>
    <col customWidth="1" min="2" max="2" width="52.25"/>
    <col customWidth="1" min="3" max="5" width="8.38"/>
    <col customWidth="1" min="6" max="6" width="59.25"/>
    <col customWidth="1" min="7" max="26" width="7.63"/>
  </cols>
  <sheetData>
    <row r="1" ht="5.25" customHeight="1"/>
    <row r="2" ht="14.25" customHeight="1">
      <c r="B2" s="10" t="s">
        <v>6</v>
      </c>
      <c r="C2" s="14" t="s">
        <v>9</v>
      </c>
      <c r="D2" s="14" t="s">
        <v>11</v>
      </c>
      <c r="E2" s="14" t="s">
        <v>12</v>
      </c>
      <c r="F2" s="16" t="s">
        <v>15</v>
      </c>
    </row>
    <row r="3" ht="6.0" customHeight="1">
      <c r="B3" s="9"/>
      <c r="C3" s="7"/>
      <c r="D3" s="7"/>
      <c r="E3" s="7"/>
    </row>
    <row r="4" ht="14.25" customHeight="1">
      <c r="A4" s="17"/>
      <c r="B4" s="9" t="s">
        <v>53</v>
      </c>
      <c r="C4" s="7">
        <v>7000.0</v>
      </c>
      <c r="D4" s="7">
        <f>$C$4*1.4</f>
        <v>9800</v>
      </c>
      <c r="E4" s="7">
        <f>$C$4*1.8</f>
        <v>12600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ht="14.25" customHeight="1">
      <c r="A5" s="17"/>
      <c r="B5" s="19" t="s">
        <v>14</v>
      </c>
      <c r="C5" s="7"/>
      <c r="D5" s="7"/>
      <c r="E5" s="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ht="14.25" customHeight="1">
      <c r="A6" s="17"/>
      <c r="B6" s="15" t="s">
        <v>54</v>
      </c>
      <c r="C6" s="20">
        <f t="shared" ref="C6:E6" si="1">-C4*50%</f>
        <v>-3500</v>
      </c>
      <c r="D6" s="20">
        <f t="shared" si="1"/>
        <v>-4900</v>
      </c>
      <c r="E6" s="20">
        <f t="shared" si="1"/>
        <v>-6300</v>
      </c>
      <c r="F6" s="17" t="s">
        <v>55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ht="14.25" customHeight="1">
      <c r="A7" s="17"/>
      <c r="B7" s="15" t="s">
        <v>56</v>
      </c>
      <c r="C7" s="20">
        <f t="shared" ref="C7:E7" si="2">C6*40%</f>
        <v>-1400</v>
      </c>
      <c r="D7" s="20">
        <f t="shared" si="2"/>
        <v>-1960</v>
      </c>
      <c r="E7" s="20">
        <f t="shared" si="2"/>
        <v>-2520</v>
      </c>
      <c r="F7" s="17" t="s">
        <v>45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ht="14.25" customHeight="1">
      <c r="A8" s="17"/>
      <c r="B8" s="15" t="s">
        <v>23</v>
      </c>
      <c r="C8" s="20">
        <f t="shared" ref="C8:E8" si="3">-C4*10%</f>
        <v>-700</v>
      </c>
      <c r="D8" s="20">
        <f t="shared" si="3"/>
        <v>-980</v>
      </c>
      <c r="E8" s="20">
        <f t="shared" si="3"/>
        <v>-1260</v>
      </c>
      <c r="F8" s="17" t="s">
        <v>47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ht="14.25" customHeight="1">
      <c r="A9" s="17"/>
      <c r="B9" s="15" t="s">
        <v>57</v>
      </c>
      <c r="C9" s="20">
        <f t="shared" ref="C9:E9" si="4">-C4*5%</f>
        <v>-350</v>
      </c>
      <c r="D9" s="20">
        <f t="shared" si="4"/>
        <v>-490</v>
      </c>
      <c r="E9" s="20">
        <f t="shared" si="4"/>
        <v>-630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ht="14.25" customHeight="1">
      <c r="A10" s="17"/>
      <c r="B10" s="11" t="s">
        <v>27</v>
      </c>
      <c r="C10" s="13">
        <f t="shared" ref="C10:E10" si="5">SUM(C4:C9)</f>
        <v>1050</v>
      </c>
      <c r="D10" s="13">
        <f t="shared" si="5"/>
        <v>1470</v>
      </c>
      <c r="E10" s="13">
        <f t="shared" si="5"/>
        <v>1890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ht="14.25" customHeight="1">
      <c r="A11" s="17"/>
      <c r="B11" s="9" t="s">
        <v>28</v>
      </c>
      <c r="C11" s="24">
        <f t="shared" ref="C11:E11" si="6">C10/C4</f>
        <v>0.15</v>
      </c>
      <c r="D11" s="24">
        <f t="shared" si="6"/>
        <v>0.15</v>
      </c>
      <c r="E11" s="24">
        <f t="shared" si="6"/>
        <v>0.15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6.0" customHeight="1">
      <c r="B12" s="9"/>
      <c r="C12" s="7"/>
      <c r="D12" s="7"/>
      <c r="E12" s="7"/>
    </row>
    <row r="13" ht="14.25" customHeight="1">
      <c r="B13" s="19" t="s">
        <v>29</v>
      </c>
      <c r="C13" s="7"/>
      <c r="D13" s="7"/>
      <c r="E13" s="7"/>
    </row>
    <row r="14" ht="14.25" customHeight="1">
      <c r="B14" s="15" t="s">
        <v>50</v>
      </c>
      <c r="C14" s="7">
        <v>-400.0</v>
      </c>
      <c r="D14" s="7">
        <v>-403.0</v>
      </c>
      <c r="E14" s="7">
        <v>-395.0</v>
      </c>
      <c r="F14" s="23" t="s">
        <v>31</v>
      </c>
    </row>
    <row r="15" ht="14.25" customHeight="1">
      <c r="B15" s="15" t="s">
        <v>49</v>
      </c>
      <c r="C15" s="7">
        <v>-170.0</v>
      </c>
      <c r="D15" s="7">
        <v>-170.0</v>
      </c>
      <c r="E15" s="7">
        <v>-170.0</v>
      </c>
    </row>
    <row r="16" ht="14.25" customHeight="1">
      <c r="B16" s="15" t="s">
        <v>33</v>
      </c>
      <c r="C16" s="7">
        <v>-20.0</v>
      </c>
      <c r="D16" s="7">
        <v>-20.0</v>
      </c>
      <c r="E16" s="7">
        <v>-20.0</v>
      </c>
    </row>
    <row r="17" ht="14.25" customHeight="1">
      <c r="B17" s="15" t="s">
        <v>34</v>
      </c>
      <c r="C17" s="7">
        <v>-15.0</v>
      </c>
      <c r="D17" s="7">
        <v>-14.0</v>
      </c>
      <c r="E17" s="7">
        <v>-16.0</v>
      </c>
    </row>
    <row r="18" ht="14.25" customHeight="1">
      <c r="B18" s="15" t="s">
        <v>36</v>
      </c>
      <c r="C18" s="7">
        <v>-12.0</v>
      </c>
      <c r="D18" s="7">
        <v>-13.0</v>
      </c>
      <c r="E18" s="7">
        <v>-11.0</v>
      </c>
    </row>
    <row r="19" ht="14.25" customHeight="1">
      <c r="B19" s="15" t="s">
        <v>37</v>
      </c>
      <c r="C19" s="7">
        <v>-75.0</v>
      </c>
      <c r="D19" s="7">
        <v>-75.0</v>
      </c>
      <c r="E19" s="7">
        <v>-75.0</v>
      </c>
    </row>
    <row r="20" ht="14.25" customHeight="1">
      <c r="B20" s="15" t="s">
        <v>58</v>
      </c>
      <c r="C20" s="7"/>
      <c r="D20" s="7"/>
      <c r="E20" s="7"/>
    </row>
    <row r="21" ht="14.25" customHeight="1">
      <c r="B21" s="15" t="s">
        <v>38</v>
      </c>
      <c r="C21" s="7">
        <v>-80.0</v>
      </c>
      <c r="D21" s="7">
        <v>-80.0</v>
      </c>
      <c r="E21" s="7">
        <v>-80.0</v>
      </c>
    </row>
    <row r="22" ht="14.25" customHeight="1">
      <c r="B22" s="11" t="s">
        <v>39</v>
      </c>
      <c r="C22" s="13">
        <f t="shared" ref="C22:E22" si="7">SUM(C10,C14:C21)</f>
        <v>278</v>
      </c>
      <c r="D22" s="13">
        <f t="shared" si="7"/>
        <v>695</v>
      </c>
      <c r="E22" s="13">
        <f t="shared" si="7"/>
        <v>1123</v>
      </c>
    </row>
    <row r="23" ht="14.25" customHeight="1">
      <c r="B23" s="9" t="s">
        <v>41</v>
      </c>
      <c r="C23" s="7">
        <f t="shared" ref="C23:E23" si="8">-C22*19%</f>
        <v>-52.82</v>
      </c>
      <c r="D23" s="7">
        <f t="shared" si="8"/>
        <v>-132.05</v>
      </c>
      <c r="E23" s="7">
        <f t="shared" si="8"/>
        <v>-213.37</v>
      </c>
    </row>
    <row r="24" ht="14.25" customHeight="1">
      <c r="B24" s="11" t="s">
        <v>44</v>
      </c>
      <c r="C24" s="13">
        <f t="shared" ref="C24:E24" si="9">SUM(C22:C23)</f>
        <v>225.18</v>
      </c>
      <c r="D24" s="13">
        <f t="shared" si="9"/>
        <v>562.95</v>
      </c>
      <c r="E24" s="13">
        <f t="shared" si="9"/>
        <v>909.63</v>
      </c>
    </row>
    <row r="25" ht="14.25" customHeight="1">
      <c r="B25" s="25" t="s">
        <v>46</v>
      </c>
      <c r="C25" s="26">
        <f t="shared" ref="C25:E25" si="10">C24/C4</f>
        <v>0.03216857143</v>
      </c>
      <c r="D25" s="26">
        <f t="shared" si="10"/>
        <v>0.05744387755</v>
      </c>
      <c r="E25" s="26">
        <f t="shared" si="10"/>
        <v>0.07219285714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